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IM\Finance and Commercial Services Unit\Finance Section\Accounts Payable\"/>
    </mc:Choice>
  </mc:AlternateContent>
  <bookViews>
    <workbookView xWindow="0" yWindow="0" windowWidth="25200" windowHeight="11235"/>
  </bookViews>
  <sheets>
    <sheet name="MurrayMotion CY2018" sheetId="3" r:id="rId1"/>
  </sheets>
  <definedNames>
    <definedName name="_xlnm._FilterDatabase" localSheetId="0" hidden="1">'MurrayMotion CY2018'!$A$1:$M$1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3" l="1"/>
  <c r="I40" i="3" l="1"/>
  <c r="I39" i="3"/>
  <c r="I38" i="3"/>
  <c r="I37" i="3"/>
  <c r="I36" i="3"/>
  <c r="I34" i="3" l="1"/>
  <c r="I33" i="3"/>
  <c r="I31" i="3"/>
  <c r="I20" i="3" l="1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sharedStrings.xml><?xml version="1.0" encoding="utf-8"?>
<sst xmlns="http://schemas.openxmlformats.org/spreadsheetml/2006/main" count="235" uniqueCount="118">
  <si>
    <t>The Australian Paediatric Endocrine Group</t>
  </si>
  <si>
    <t>National Diabetes Register</t>
  </si>
  <si>
    <t>Roy Morgan Research</t>
  </si>
  <si>
    <t>2016 National Drug Strategy Household Survey</t>
  </si>
  <si>
    <t>Hays - SFC</t>
  </si>
  <si>
    <t>IT Development Work</t>
  </si>
  <si>
    <t>Prof Michael Humphrey</t>
  </si>
  <si>
    <t>Maternal &amp; Perinatal Mortality Data Collections</t>
  </si>
  <si>
    <t>Cordelta (Veritec)</t>
  </si>
  <si>
    <t>Variations My Hospitals &amp; My Healthy Communities Websites</t>
  </si>
  <si>
    <t xml:space="preserve">Woolcock Institute </t>
  </si>
  <si>
    <t>National Monitoring of Asthma &amp; Other Chronic Respiratory Conditions</t>
  </si>
  <si>
    <t>ZeroSeven Pty Ltd</t>
  </si>
  <si>
    <t>Development of the Institute's Public Facing Corporate Website</t>
  </si>
  <si>
    <t>Bevington Group</t>
  </si>
  <si>
    <t>Target state Operating model Design</t>
  </si>
  <si>
    <t>Webcoda Pty Ltd</t>
  </si>
  <si>
    <t>National Aged Care Data Clearinghouse Website Redevelopment</t>
  </si>
  <si>
    <t>Hays Specialist Recruitment</t>
  </si>
  <si>
    <t>System Development Services</t>
  </si>
  <si>
    <t>Business Analysis Services</t>
  </si>
  <si>
    <t>Systems Development Services</t>
  </si>
  <si>
    <t>Hi Tech Personnel</t>
  </si>
  <si>
    <t>Capital Markets</t>
  </si>
  <si>
    <t>Health Market Quality Program</t>
  </si>
  <si>
    <t>National Injury Surveillance Unit/ Flinders Uni</t>
  </si>
  <si>
    <t>No</t>
  </si>
  <si>
    <t>Infoxchange Australia</t>
  </si>
  <si>
    <t>Contract for a client management system for specialist homelessness services data collection</t>
  </si>
  <si>
    <t>B &amp; T Investments (ACT) PTY Limited</t>
  </si>
  <si>
    <t>Lease of Thynne St Premises</t>
  </si>
  <si>
    <t>Memocorp Australia Pty Ltd</t>
  </si>
  <si>
    <t>Lease of Oxford St Premises</t>
  </si>
  <si>
    <t>Supplier/Vendor</t>
  </si>
  <si>
    <t>Funding Agreement/Contract Description</t>
  </si>
  <si>
    <t xml:space="preserve">Activity Start Date </t>
  </si>
  <si>
    <t>Activity End Date</t>
  </si>
  <si>
    <t>Confidentiality Provisions Indicator</t>
  </si>
  <si>
    <t>Confidentiality Provisions Reasons</t>
  </si>
  <si>
    <t>Confidentiality Outputs Indicator</t>
  </si>
  <si>
    <t>Confidentiality Outputs Reason</t>
  </si>
  <si>
    <t>Total Activity Value Amount (inc GST)</t>
  </si>
  <si>
    <t>Activity Id / Contract Registration number / Record Id</t>
  </si>
  <si>
    <t>Managing Division</t>
  </si>
  <si>
    <t>Contract Manager</t>
  </si>
  <si>
    <t>Comments</t>
  </si>
  <si>
    <t>ACT Agile Pty Ltd</t>
  </si>
  <si>
    <t>Temporary  of Temporary Recruitment Services -to provide business analysis services</t>
  </si>
  <si>
    <t>TTU.TAM</t>
  </si>
  <si>
    <t>Deanna Pagnini</t>
  </si>
  <si>
    <t>ISH.FE8</t>
  </si>
  <si>
    <t>Specialist Social Research and Writing Services</t>
  </si>
  <si>
    <t>Encore IT Services Pty Ltd</t>
  </si>
  <si>
    <t>CFS.CF1</t>
  </si>
  <si>
    <t>Software Development - Centrelink Data</t>
  </si>
  <si>
    <t>ACU.HPE</t>
  </si>
  <si>
    <t>Project Assured</t>
  </si>
  <si>
    <t xml:space="preserve">METeOR Replacement  </t>
  </si>
  <si>
    <t>DAT.MET</t>
  </si>
  <si>
    <t>SHS.LEH</t>
  </si>
  <si>
    <t>Veritec</t>
  </si>
  <si>
    <t>MyHospitals Website &amp; MyHealthyCommunities Website</t>
  </si>
  <si>
    <t>WPU.WP1</t>
  </si>
  <si>
    <t>The AIHW has a collorabating centre arrangement with NISU at Flinders University.  NISU develops, analyses and reports national statistical information about injury.</t>
  </si>
  <si>
    <t>Chandler Macleod</t>
  </si>
  <si>
    <t>Labour Hire</t>
  </si>
  <si>
    <t>Various</t>
  </si>
  <si>
    <t>Webcoda is providing a complete end to end hosting solution on Microsoft Azure for the GEN aged care data</t>
  </si>
  <si>
    <t>Spatial Information Systems Research</t>
  </si>
  <si>
    <t>Natl cancer incidence &amp; survival spatial estimates</t>
  </si>
  <si>
    <t>SCA.SCU</t>
  </si>
  <si>
    <t>Develop project documentation for DIPA</t>
  </si>
  <si>
    <t>Servian Pty Ltd</t>
  </si>
  <si>
    <t>SAS.MOF</t>
  </si>
  <si>
    <t>Machine learning tool for clerical review of data integration projects</t>
  </si>
  <si>
    <t>Service seeker solution design</t>
  </si>
  <si>
    <t>SHS.COA</t>
  </si>
  <si>
    <t>Projects Assured</t>
  </si>
  <si>
    <t>Meteor Replacement  - execution stage</t>
  </si>
  <si>
    <t>CSIRO</t>
  </si>
  <si>
    <t>Aristotle hosting of the AIHW Metadata online registry</t>
  </si>
  <si>
    <t>Implementation of the Strategic plan</t>
  </si>
  <si>
    <t>Supply of contractor for software development services</t>
  </si>
  <si>
    <t>Ignetik Australia PTY Ltd</t>
  </si>
  <si>
    <t>Supply of contractor for SAS and operational support</t>
  </si>
  <si>
    <t>JAG IT resourcing Pty Ltd</t>
  </si>
  <si>
    <t>Project management services</t>
  </si>
  <si>
    <t>no</t>
  </si>
  <si>
    <t>Building lease</t>
  </si>
  <si>
    <t>Folk Pty Ltd</t>
  </si>
  <si>
    <t>Supply of Website Development Services for the National Mental Health Commission</t>
  </si>
  <si>
    <t>NO</t>
  </si>
  <si>
    <t>MHS.MHC</t>
  </si>
  <si>
    <t>Monash University</t>
  </si>
  <si>
    <t>To provide services &amp; deliverables to support the Australian Mesothelioma Registry</t>
  </si>
  <si>
    <t>CDU.AMR</t>
  </si>
  <si>
    <t>Simpler Technology Pty Ltd</t>
  </si>
  <si>
    <t>Provision of project management services</t>
  </si>
  <si>
    <t>Roy Morgan Research Ltd</t>
  </si>
  <si>
    <t>2019 National Drug Strategy Household Survey</t>
  </si>
  <si>
    <t>OPU.NP2</t>
  </si>
  <si>
    <t>Aurec P/L (t/a Chalfont Consulting)</t>
  </si>
  <si>
    <t>Systems integration services</t>
  </si>
  <si>
    <t>Business analysis services</t>
  </si>
  <si>
    <t>PHE NPP</t>
  </si>
  <si>
    <t>TTU HRE</t>
  </si>
  <si>
    <t>NISU Schedule 2/2018</t>
  </si>
  <si>
    <t>NISU Work Program 2018-19</t>
  </si>
  <si>
    <t>IOP.CED</t>
  </si>
  <si>
    <t>Elemental Insight Pty Ltd</t>
  </si>
  <si>
    <t>Webcoda</t>
  </si>
  <si>
    <t>Setting up project management office</t>
  </si>
  <si>
    <t>Develop Aboriginal &amp; TSI community insights data website</t>
  </si>
  <si>
    <t>Extension MyHospitals contract</t>
  </si>
  <si>
    <t>IOO.NPP</t>
  </si>
  <si>
    <t>ISH.ICD</t>
  </si>
  <si>
    <t>Pario Solutions</t>
  </si>
  <si>
    <t>Project Management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</si>
</sst>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8"/>
      <color rgb="FF333333"/>
      <name val="Andale WT"/>
      <family val="2"/>
    </font>
    <font>
      <sz val="8"/>
      <color rgb="FF000000"/>
      <name val="Arial"/>
      <family val="2"/>
    </font>
    <font>
      <sz val="10"/>
      <color rgb="FFFF0000"/>
      <name val="Tahoma"/>
      <family val="2"/>
    </font>
    <font>
      <sz val="9"/>
      <color rgb="FF0070C0"/>
      <name val="Trebuchet MS"/>
      <family val="2"/>
    </font>
    <font>
      <sz val="10"/>
      <color rgb="FF0070C0"/>
      <name val="Tahoma"/>
      <family val="2"/>
    </font>
    <font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3" borderId="1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9" fontId="5" fillId="0" borderId="0" xfId="2" applyNumberFormat="1" applyFont="1" applyFill="1" applyBorder="1" applyAlignment="1">
      <alignment horizontal="left" vertical="center" wrapText="1"/>
    </xf>
    <xf numFmtId="0" fontId="3" fillId="0" borderId="0" xfId="1"/>
    <xf numFmtId="0" fontId="6" fillId="0" borderId="0" xfId="1" applyFont="1"/>
    <xf numFmtId="0" fontId="6" fillId="0" borderId="0" xfId="1" applyFont="1" applyAlignment="1">
      <alignment wrapText="1"/>
    </xf>
    <xf numFmtId="14" fontId="6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4" fillId="3" borderId="1" xfId="3" applyNumberFormat="1" applyFont="1" applyFill="1" applyBorder="1" applyAlignment="1">
      <alignment horizontal="center" vertical="top" wrapText="1"/>
    </xf>
    <xf numFmtId="164" fontId="0" fillId="0" borderId="0" xfId="3" applyNumberFormat="1" applyFont="1"/>
    <xf numFmtId="164" fontId="0" fillId="2" borderId="0" xfId="3" applyNumberFormat="1" applyFont="1" applyFill="1"/>
    <xf numFmtId="164" fontId="6" fillId="0" borderId="0" xfId="3" applyNumberFormat="1" applyFont="1"/>
    <xf numFmtId="164" fontId="3" fillId="0" borderId="0" xfId="3" applyNumberFormat="1" applyFont="1"/>
    <xf numFmtId="0" fontId="7" fillId="0" borderId="0" xfId="0" applyFont="1" applyBorder="1"/>
    <xf numFmtId="0" fontId="8" fillId="0" borderId="0" xfId="1" applyFont="1"/>
    <xf numFmtId="164" fontId="8" fillId="0" borderId="0" xfId="3" applyNumberFormat="1" applyFont="1"/>
    <xf numFmtId="14" fontId="8" fillId="0" borderId="0" xfId="1" applyNumberFormat="1" applyFont="1"/>
    <xf numFmtId="0" fontId="3" fillId="0" borderId="0" xfId="1" applyAlignment="1">
      <alignment wrapText="1"/>
    </xf>
    <xf numFmtId="14" fontId="3" fillId="0" borderId="0" xfId="1" applyNumberFormat="1"/>
    <xf numFmtId="0" fontId="9" fillId="0" borderId="0" xfId="0" applyFont="1" applyBorder="1"/>
    <xf numFmtId="0" fontId="3" fillId="0" borderId="0" xfId="1" applyBorder="1"/>
  </cellXfs>
  <cellStyles count="4">
    <cellStyle name="Currency" xfId="3" builtinId="4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3"/>
  <sheetViews>
    <sheetView tabSelected="1" zoomScaleNormal="100" workbookViewId="0">
      <pane ySplit="1" topLeftCell="A26" activePane="bottomLeft" state="frozen"/>
      <selection pane="bottomLeft" activeCell="B56" sqref="B56"/>
    </sheetView>
  </sheetViews>
  <sheetFormatPr defaultRowHeight="12.75"/>
  <cols>
    <col min="1" max="1" width="34.5703125" style="7" customWidth="1"/>
    <col min="2" max="2" width="41.7109375" style="7" customWidth="1"/>
    <col min="3" max="3" width="14" style="7" bestFit="1" customWidth="1"/>
    <col min="4" max="4" width="14.7109375" style="7" bestFit="1" customWidth="1"/>
    <col min="5" max="5" width="11.5703125" style="7" customWidth="1"/>
    <col min="6" max="6" width="9.140625" style="7" customWidth="1"/>
    <col min="7" max="7" width="9.7109375" style="7" customWidth="1"/>
    <col min="8" max="8" width="12" style="7" customWidth="1"/>
    <col min="9" max="9" width="15.28515625" style="17" bestFit="1" customWidth="1"/>
    <col min="10" max="10" width="17.7109375" style="7" bestFit="1" customWidth="1"/>
    <col min="11" max="11" width="19.85546875" style="7" customWidth="1"/>
    <col min="12" max="12" width="25.28515625" style="7" customWidth="1"/>
    <col min="13" max="13" width="9.7109375" style="7" bestFit="1" customWidth="1"/>
    <col min="14" max="14" width="14.7109375" style="7" bestFit="1" customWidth="1"/>
    <col min="15" max="15" width="12.42578125" style="7" bestFit="1" customWidth="1"/>
    <col min="16" max="16" width="14.7109375" style="7" bestFit="1" customWidth="1"/>
    <col min="17" max="17" width="13.5703125" style="7" bestFit="1" customWidth="1"/>
    <col min="18" max="18" width="22.7109375" style="7" bestFit="1" customWidth="1"/>
    <col min="19" max="20" width="13.5703125" style="7" bestFit="1" customWidth="1"/>
    <col min="21" max="21" width="18.140625" style="7" bestFit="1" customWidth="1"/>
    <col min="22" max="23" width="9" style="7" bestFit="1" customWidth="1"/>
    <col min="24" max="24" width="22.7109375" style="7" bestFit="1" customWidth="1"/>
    <col min="25" max="25" width="28.42578125" style="7" bestFit="1" customWidth="1"/>
    <col min="26" max="27" width="18.140625" style="7" bestFit="1" customWidth="1"/>
    <col min="28" max="28" width="28.42578125" style="7" bestFit="1" customWidth="1"/>
    <col min="29" max="34" width="13.5703125" style="7" bestFit="1" customWidth="1"/>
    <col min="35" max="35" width="6.7109375" style="7" bestFit="1" customWidth="1"/>
    <col min="36" max="36" width="12.42578125" style="7" bestFit="1" customWidth="1"/>
    <col min="37" max="37" width="18.140625" style="7" bestFit="1" customWidth="1"/>
    <col min="38" max="44" width="13.5703125" style="7" bestFit="1" customWidth="1"/>
    <col min="45" max="45" width="22.7109375" style="7" bestFit="1" customWidth="1"/>
    <col min="46" max="46" width="44.42578125" style="7" bestFit="1" customWidth="1"/>
    <col min="47" max="47" width="14.7109375" style="7" bestFit="1" customWidth="1"/>
    <col min="48" max="48" width="15.85546875" style="7" bestFit="1" customWidth="1"/>
    <col min="49" max="49" width="11.28515625" style="7" bestFit="1" customWidth="1"/>
    <col min="50" max="50" width="161" style="7" bestFit="1" customWidth="1"/>
    <col min="51" max="51" width="38.7109375" style="7" bestFit="1" customWidth="1"/>
    <col min="52" max="55" width="13.5703125" style="7" bestFit="1" customWidth="1"/>
    <col min="56" max="16384" width="9.140625" style="7"/>
  </cols>
  <sheetData>
    <row r="1" spans="1:13" ht="36.75" customHeight="1" thickBot="1">
      <c r="A1" s="3" t="s">
        <v>33</v>
      </c>
      <c r="B1" s="3" t="s">
        <v>34</v>
      </c>
      <c r="C1" s="3" t="s">
        <v>35</v>
      </c>
      <c r="D1" s="3" t="s">
        <v>36</v>
      </c>
      <c r="E1" s="4" t="s">
        <v>37</v>
      </c>
      <c r="F1" s="4" t="s">
        <v>38</v>
      </c>
      <c r="G1" s="4" t="s">
        <v>39</v>
      </c>
      <c r="H1" s="4" t="s">
        <v>40</v>
      </c>
      <c r="I1" s="13" t="s">
        <v>41</v>
      </c>
      <c r="J1" s="5" t="s">
        <v>42</v>
      </c>
      <c r="K1" s="6" t="s">
        <v>43</v>
      </c>
      <c r="L1" s="6" t="s">
        <v>44</v>
      </c>
      <c r="M1" s="6" t="s">
        <v>45</v>
      </c>
    </row>
    <row r="2" spans="1:13" ht="15">
      <c r="A2" t="s">
        <v>0</v>
      </c>
      <c r="B2" t="s">
        <v>1</v>
      </c>
      <c r="C2" s="1">
        <v>42308</v>
      </c>
      <c r="D2" s="1">
        <v>43220</v>
      </c>
      <c r="E2" t="s">
        <v>26</v>
      </c>
      <c r="G2" t="s">
        <v>26</v>
      </c>
      <c r="I2" s="14">
        <f>577682*1.1</f>
        <v>635450.20000000007</v>
      </c>
    </row>
    <row r="3" spans="1:13" ht="15">
      <c r="A3" t="s">
        <v>2</v>
      </c>
      <c r="B3" t="s">
        <v>3</v>
      </c>
      <c r="C3" s="1">
        <v>42370</v>
      </c>
      <c r="D3" s="1">
        <v>42855</v>
      </c>
      <c r="E3" t="s">
        <v>26</v>
      </c>
      <c r="G3" t="s">
        <v>26</v>
      </c>
      <c r="I3" s="15">
        <f>2561384*1.1</f>
        <v>2817522.4000000004</v>
      </c>
    </row>
    <row r="4" spans="1:13" ht="15">
      <c r="A4" t="s">
        <v>4</v>
      </c>
      <c r="B4" t="s">
        <v>5</v>
      </c>
      <c r="C4" s="1">
        <v>42545</v>
      </c>
      <c r="D4" s="1">
        <v>42916</v>
      </c>
      <c r="E4" t="s">
        <v>26</v>
      </c>
      <c r="G4" t="s">
        <v>26</v>
      </c>
      <c r="I4" s="14">
        <f>102048*1.1</f>
        <v>112252.8</v>
      </c>
    </row>
    <row r="5" spans="1:13" ht="15">
      <c r="A5" t="s">
        <v>6</v>
      </c>
      <c r="B5" t="s">
        <v>7</v>
      </c>
      <c r="C5" s="1">
        <v>42576</v>
      </c>
      <c r="D5" s="1">
        <v>42916</v>
      </c>
      <c r="E5" t="s">
        <v>26</v>
      </c>
      <c r="G5" t="s">
        <v>26</v>
      </c>
      <c r="I5" s="14">
        <f>120000*1.1</f>
        <v>132000</v>
      </c>
    </row>
    <row r="6" spans="1:13" ht="30">
      <c r="A6" t="s">
        <v>8</v>
      </c>
      <c r="B6" s="2" t="s">
        <v>9</v>
      </c>
      <c r="C6" s="1">
        <v>42917</v>
      </c>
      <c r="D6" s="1">
        <v>42916</v>
      </c>
      <c r="E6" t="s">
        <v>26</v>
      </c>
      <c r="G6" t="s">
        <v>26</v>
      </c>
      <c r="I6" s="14">
        <f>2068116*1.1</f>
        <v>2274927.6</v>
      </c>
    </row>
    <row r="7" spans="1:13" ht="30">
      <c r="A7" t="s">
        <v>12</v>
      </c>
      <c r="B7" s="2" t="s">
        <v>13</v>
      </c>
      <c r="C7" s="1">
        <v>42697</v>
      </c>
      <c r="D7" s="1">
        <v>42916</v>
      </c>
      <c r="E7" t="s">
        <v>26</v>
      </c>
      <c r="G7" t="s">
        <v>26</v>
      </c>
      <c r="I7" s="14">
        <f>223200*1.1</f>
        <v>245520.00000000003</v>
      </c>
    </row>
    <row r="8" spans="1:13" ht="15">
      <c r="A8" t="s">
        <v>14</v>
      </c>
      <c r="B8" s="2" t="s">
        <v>15</v>
      </c>
      <c r="C8" s="1">
        <v>42751</v>
      </c>
      <c r="D8" s="1">
        <v>42800</v>
      </c>
      <c r="E8" t="s">
        <v>26</v>
      </c>
      <c r="G8" t="s">
        <v>26</v>
      </c>
      <c r="I8" s="14">
        <f>198180*1.1</f>
        <v>217998.00000000003</v>
      </c>
    </row>
    <row r="9" spans="1:13" ht="30">
      <c r="A9" t="s">
        <v>16</v>
      </c>
      <c r="B9" s="2" t="s">
        <v>17</v>
      </c>
      <c r="C9" s="1">
        <v>42767</v>
      </c>
      <c r="D9" s="1">
        <v>42916</v>
      </c>
      <c r="E9" t="s">
        <v>26</v>
      </c>
      <c r="G9" t="s">
        <v>26</v>
      </c>
      <c r="I9" s="14">
        <f>103900*1.1</f>
        <v>114290.00000000001</v>
      </c>
    </row>
    <row r="10" spans="1:13" ht="15">
      <c r="A10" t="s">
        <v>18</v>
      </c>
      <c r="B10" s="2" t="s">
        <v>19</v>
      </c>
      <c r="C10" s="1">
        <v>42786</v>
      </c>
      <c r="D10" s="1">
        <v>42965</v>
      </c>
      <c r="E10" t="s">
        <v>26</v>
      </c>
      <c r="G10" t="s">
        <v>26</v>
      </c>
      <c r="I10" s="14">
        <f>126971.6*1.1</f>
        <v>139668.76</v>
      </c>
    </row>
    <row r="11" spans="1:13" ht="15">
      <c r="A11" t="s">
        <v>18</v>
      </c>
      <c r="B11" s="2" t="s">
        <v>20</v>
      </c>
      <c r="C11" s="1">
        <v>42786</v>
      </c>
      <c r="D11" s="1">
        <v>42965</v>
      </c>
      <c r="E11" t="s">
        <v>26</v>
      </c>
      <c r="G11" t="s">
        <v>26</v>
      </c>
      <c r="I11" s="14">
        <f>133712*1.1</f>
        <v>147083.20000000001</v>
      </c>
    </row>
    <row r="12" spans="1:13" ht="15">
      <c r="A12" t="s">
        <v>22</v>
      </c>
      <c r="B12" s="2" t="s">
        <v>21</v>
      </c>
      <c r="C12" s="1">
        <v>42786</v>
      </c>
      <c r="D12" s="1">
        <v>42965</v>
      </c>
      <c r="E12" t="s">
        <v>26</v>
      </c>
      <c r="G12" t="s">
        <v>26</v>
      </c>
      <c r="I12" s="14">
        <f>129328*1.1</f>
        <v>142260.80000000002</v>
      </c>
    </row>
    <row r="13" spans="1:13" ht="30">
      <c r="A13" t="s">
        <v>10</v>
      </c>
      <c r="B13" s="2" t="s">
        <v>11</v>
      </c>
      <c r="C13" s="1">
        <v>42736</v>
      </c>
      <c r="D13" s="1">
        <v>42916</v>
      </c>
      <c r="E13" t="s">
        <v>26</v>
      </c>
      <c r="G13" t="s">
        <v>26</v>
      </c>
      <c r="I13" s="14">
        <f>150000*1.1</f>
        <v>165000</v>
      </c>
    </row>
    <row r="14" spans="1:13" ht="15">
      <c r="A14" t="s">
        <v>14</v>
      </c>
      <c r="B14" s="2" t="s">
        <v>15</v>
      </c>
      <c r="C14" s="1">
        <v>42835</v>
      </c>
      <c r="D14" s="1">
        <v>42911</v>
      </c>
      <c r="E14" t="s">
        <v>26</v>
      </c>
      <c r="G14" t="s">
        <v>26</v>
      </c>
      <c r="I14" s="14">
        <f>215325*1.1</f>
        <v>236857.50000000003</v>
      </c>
    </row>
    <row r="15" spans="1:13" ht="15">
      <c r="A15" t="s">
        <v>23</v>
      </c>
      <c r="B15" s="2" t="s">
        <v>24</v>
      </c>
      <c r="C15" s="1">
        <v>42552</v>
      </c>
      <c r="D15" s="1">
        <v>42916</v>
      </c>
      <c r="E15" t="s">
        <v>26</v>
      </c>
      <c r="G15" t="s">
        <v>26</v>
      </c>
      <c r="I15" s="14">
        <f>120000*1.1</f>
        <v>132000</v>
      </c>
    </row>
    <row r="16" spans="1:13" ht="49.5" customHeight="1">
      <c r="A16" t="s">
        <v>25</v>
      </c>
      <c r="B16" s="2" t="s">
        <v>63</v>
      </c>
      <c r="C16" s="1">
        <v>42552</v>
      </c>
      <c r="D16" s="1">
        <v>42916</v>
      </c>
      <c r="E16" t="s">
        <v>26</v>
      </c>
      <c r="G16" t="s">
        <v>26</v>
      </c>
      <c r="I16" s="14">
        <f>287298*1.1</f>
        <v>316027.80000000005</v>
      </c>
    </row>
    <row r="17" spans="1:11" ht="46.5" customHeight="1">
      <c r="A17" t="s">
        <v>25</v>
      </c>
      <c r="B17" s="2" t="s">
        <v>63</v>
      </c>
      <c r="C17" s="1">
        <v>42909</v>
      </c>
      <c r="D17" s="1">
        <v>43281</v>
      </c>
      <c r="E17" t="s">
        <v>26</v>
      </c>
      <c r="G17" t="s">
        <v>26</v>
      </c>
      <c r="I17" s="14">
        <f>349334*1.1</f>
        <v>384267.4</v>
      </c>
    </row>
    <row r="18" spans="1:11" ht="45">
      <c r="A18" t="s">
        <v>27</v>
      </c>
      <c r="B18" s="2" t="s">
        <v>28</v>
      </c>
      <c r="C18" s="1">
        <v>42186</v>
      </c>
      <c r="D18" s="1">
        <v>42916</v>
      </c>
      <c r="E18" t="s">
        <v>26</v>
      </c>
      <c r="G18" t="s">
        <v>26</v>
      </c>
      <c r="I18" s="14">
        <f>1505700*1.1</f>
        <v>1656270.0000000002</v>
      </c>
    </row>
    <row r="19" spans="1:11" ht="15">
      <c r="A19" t="s">
        <v>29</v>
      </c>
      <c r="B19" s="2" t="s">
        <v>30</v>
      </c>
      <c r="C19" s="1">
        <v>41820</v>
      </c>
      <c r="D19" s="1">
        <v>47298</v>
      </c>
      <c r="E19" t="s">
        <v>26</v>
      </c>
      <c r="G19" t="s">
        <v>26</v>
      </c>
      <c r="I19" s="14">
        <f>45919067*1.1</f>
        <v>50510973.700000003</v>
      </c>
    </row>
    <row r="20" spans="1:11" ht="15">
      <c r="A20" t="s">
        <v>31</v>
      </c>
      <c r="B20" s="2" t="s">
        <v>32</v>
      </c>
      <c r="C20" s="1">
        <v>42552</v>
      </c>
      <c r="D20" s="1">
        <v>43251</v>
      </c>
      <c r="E20" t="s">
        <v>26</v>
      </c>
      <c r="G20" t="s">
        <v>26</v>
      </c>
      <c r="I20" s="14">
        <f>1333956*1.1</f>
        <v>1467351.6</v>
      </c>
    </row>
    <row r="21" spans="1:11" ht="25.5">
      <c r="A21" s="8" t="s">
        <v>46</v>
      </c>
      <c r="B21" s="9" t="s">
        <v>47</v>
      </c>
      <c r="C21" s="10">
        <v>43045</v>
      </c>
      <c r="D21" s="10">
        <v>43280</v>
      </c>
      <c r="E21" s="8" t="s">
        <v>26</v>
      </c>
      <c r="F21" s="8"/>
      <c r="G21" s="8" t="s">
        <v>26</v>
      </c>
      <c r="H21" s="8"/>
      <c r="I21" s="16">
        <v>152944</v>
      </c>
      <c r="J21" s="8"/>
      <c r="K21" s="8" t="s">
        <v>48</v>
      </c>
    </row>
    <row r="22" spans="1:11">
      <c r="A22" s="8" t="s">
        <v>49</v>
      </c>
      <c r="B22" s="8" t="s">
        <v>51</v>
      </c>
      <c r="C22" s="10">
        <v>43031</v>
      </c>
      <c r="D22" s="10">
        <v>43496</v>
      </c>
      <c r="E22" s="8" t="s">
        <v>26</v>
      </c>
      <c r="F22" s="8"/>
      <c r="G22" s="8" t="s">
        <v>26</v>
      </c>
      <c r="H22" s="8"/>
      <c r="I22" s="16">
        <v>177960</v>
      </c>
      <c r="J22" s="8"/>
      <c r="K22" s="8" t="s">
        <v>50</v>
      </c>
    </row>
    <row r="23" spans="1:11">
      <c r="A23" s="8" t="s">
        <v>52</v>
      </c>
      <c r="B23" s="8" t="s">
        <v>54</v>
      </c>
      <c r="C23" s="10">
        <v>43038</v>
      </c>
      <c r="D23" s="10">
        <v>43280</v>
      </c>
      <c r="E23" s="8" t="s">
        <v>26</v>
      </c>
      <c r="F23" s="8"/>
      <c r="G23" s="8" t="s">
        <v>26</v>
      </c>
      <c r="H23" s="8"/>
      <c r="I23" s="16">
        <v>170500</v>
      </c>
      <c r="J23" s="8"/>
      <c r="K23" s="8" t="s">
        <v>53</v>
      </c>
    </row>
    <row r="24" spans="1:11" ht="38.25">
      <c r="A24" s="8" t="s">
        <v>16</v>
      </c>
      <c r="B24" s="9" t="s">
        <v>67</v>
      </c>
      <c r="C24" s="10">
        <v>42990</v>
      </c>
      <c r="D24" s="10">
        <v>43354</v>
      </c>
      <c r="E24" s="8" t="s">
        <v>26</v>
      </c>
      <c r="F24" s="8"/>
      <c r="G24" s="8" t="s">
        <v>26</v>
      </c>
      <c r="H24" s="8"/>
      <c r="I24" s="16">
        <v>156460</v>
      </c>
      <c r="J24" s="8"/>
      <c r="K24" s="8" t="s">
        <v>55</v>
      </c>
    </row>
    <row r="25" spans="1:11">
      <c r="A25" s="8" t="s">
        <v>56</v>
      </c>
      <c r="B25" s="8" t="s">
        <v>57</v>
      </c>
      <c r="C25" s="10">
        <v>42915</v>
      </c>
      <c r="D25" s="10">
        <v>43100</v>
      </c>
      <c r="E25" s="8" t="s">
        <v>26</v>
      </c>
      <c r="F25" s="8"/>
      <c r="G25" s="8" t="s">
        <v>26</v>
      </c>
      <c r="H25" s="8"/>
      <c r="I25" s="16">
        <v>461670</v>
      </c>
      <c r="J25" s="8"/>
      <c r="K25" s="8" t="s">
        <v>58</v>
      </c>
    </row>
    <row r="26" spans="1:11" ht="45">
      <c r="A26" s="11" t="s">
        <v>27</v>
      </c>
      <c r="B26" s="12" t="s">
        <v>28</v>
      </c>
      <c r="C26" s="10">
        <v>42917</v>
      </c>
      <c r="D26" s="10">
        <v>43281</v>
      </c>
      <c r="E26" s="8" t="s">
        <v>26</v>
      </c>
      <c r="F26" s="8"/>
      <c r="G26" s="8" t="s">
        <v>26</v>
      </c>
      <c r="H26" s="8"/>
      <c r="I26" s="16">
        <v>744053</v>
      </c>
      <c r="J26" s="8"/>
      <c r="K26" s="8" t="s">
        <v>59</v>
      </c>
    </row>
    <row r="27" spans="1:11">
      <c r="A27" s="8" t="s">
        <v>60</v>
      </c>
      <c r="B27" s="8" t="s">
        <v>61</v>
      </c>
      <c r="C27" s="10">
        <v>42916</v>
      </c>
      <c r="D27" s="10">
        <v>43281</v>
      </c>
      <c r="E27" s="8" t="s">
        <v>26</v>
      </c>
      <c r="F27" s="8"/>
      <c r="G27" s="8" t="s">
        <v>26</v>
      </c>
      <c r="H27" s="8"/>
      <c r="I27" s="16">
        <v>1047024</v>
      </c>
      <c r="J27" s="8"/>
      <c r="K27" s="8" t="s">
        <v>62</v>
      </c>
    </row>
    <row r="28" spans="1:11" s="8" customFormat="1">
      <c r="A28" s="8" t="s">
        <v>64</v>
      </c>
      <c r="B28" s="8" t="s">
        <v>65</v>
      </c>
      <c r="C28" s="10">
        <v>42917</v>
      </c>
      <c r="D28" s="10">
        <v>43100</v>
      </c>
      <c r="E28" s="8" t="s">
        <v>26</v>
      </c>
      <c r="G28" s="8" t="s">
        <v>26</v>
      </c>
      <c r="I28" s="16">
        <v>1810039</v>
      </c>
      <c r="K28" s="8" t="s">
        <v>66</v>
      </c>
    </row>
    <row r="29" spans="1:11" s="19" customFormat="1" ht="15">
      <c r="A29" s="18" t="s">
        <v>64</v>
      </c>
      <c r="B29" s="18" t="s">
        <v>65</v>
      </c>
      <c r="C29" s="21">
        <v>43101</v>
      </c>
      <c r="D29" s="21">
        <v>43281</v>
      </c>
      <c r="E29" s="19" t="s">
        <v>26</v>
      </c>
      <c r="G29" s="19" t="s">
        <v>26</v>
      </c>
      <c r="I29" s="20">
        <v>2000000</v>
      </c>
      <c r="K29" s="19" t="s">
        <v>66</v>
      </c>
    </row>
    <row r="30" spans="1:11" s="19" customFormat="1" ht="15">
      <c r="A30" s="18" t="s">
        <v>68</v>
      </c>
      <c r="B30" s="18" t="s">
        <v>69</v>
      </c>
      <c r="C30" s="21">
        <v>43282</v>
      </c>
      <c r="D30" s="21">
        <v>43281</v>
      </c>
      <c r="E30" s="19" t="s">
        <v>26</v>
      </c>
      <c r="G30" s="19" t="s">
        <v>26</v>
      </c>
      <c r="I30" s="20">
        <v>220000</v>
      </c>
      <c r="K30" s="19" t="s">
        <v>70</v>
      </c>
    </row>
    <row r="31" spans="1:11" s="19" customFormat="1">
      <c r="A31" s="19" t="s">
        <v>72</v>
      </c>
      <c r="B31" s="19" t="s">
        <v>71</v>
      </c>
      <c r="C31" s="21">
        <v>43180</v>
      </c>
      <c r="D31" s="21">
        <v>43264</v>
      </c>
      <c r="E31" s="19" t="s">
        <v>26</v>
      </c>
      <c r="G31" s="19" t="s">
        <v>26</v>
      </c>
      <c r="I31" s="20">
        <f>98300*1.1</f>
        <v>108130.00000000001</v>
      </c>
      <c r="K31" s="19" t="s">
        <v>73</v>
      </c>
    </row>
    <row r="32" spans="1:11" s="19" customFormat="1">
      <c r="A32" s="19" t="s">
        <v>72</v>
      </c>
      <c r="B32" s="19" t="s">
        <v>74</v>
      </c>
      <c r="C32" s="21">
        <v>43270</v>
      </c>
      <c r="D32" s="21">
        <v>43374</v>
      </c>
      <c r="E32" s="19" t="s">
        <v>26</v>
      </c>
      <c r="G32" s="19" t="s">
        <v>26</v>
      </c>
      <c r="I32" s="20">
        <v>110000</v>
      </c>
      <c r="K32" s="19" t="s">
        <v>73</v>
      </c>
    </row>
    <row r="33" spans="1:11" s="19" customFormat="1">
      <c r="A33" s="19" t="s">
        <v>27</v>
      </c>
      <c r="B33" s="19" t="s">
        <v>75</v>
      </c>
      <c r="C33" s="21">
        <v>43252</v>
      </c>
      <c r="D33" s="21">
        <v>43585</v>
      </c>
      <c r="E33" s="19" t="s">
        <v>26</v>
      </c>
      <c r="G33" s="19" t="s">
        <v>26</v>
      </c>
      <c r="I33" s="20">
        <f>101940*1.1</f>
        <v>112134.00000000001</v>
      </c>
      <c r="K33" s="19" t="s">
        <v>76</v>
      </c>
    </row>
    <row r="34" spans="1:11" s="19" customFormat="1">
      <c r="A34" s="19" t="s">
        <v>77</v>
      </c>
      <c r="B34" s="19" t="s">
        <v>78</v>
      </c>
      <c r="C34" s="21">
        <v>43282</v>
      </c>
      <c r="D34" s="21">
        <v>43357</v>
      </c>
      <c r="E34" s="19" t="s">
        <v>26</v>
      </c>
      <c r="G34" s="19" t="s">
        <v>26</v>
      </c>
      <c r="I34" s="20">
        <f>179300*1.1</f>
        <v>197230.00000000003</v>
      </c>
      <c r="K34" s="19" t="s">
        <v>58</v>
      </c>
    </row>
    <row r="35" spans="1:11" s="19" customFormat="1">
      <c r="A35" s="19" t="s">
        <v>79</v>
      </c>
      <c r="B35" s="19" t="s">
        <v>80</v>
      </c>
      <c r="C35" s="21">
        <v>43280</v>
      </c>
      <c r="D35" s="21">
        <v>44618</v>
      </c>
      <c r="E35" s="19" t="s">
        <v>26</v>
      </c>
      <c r="G35" s="19" t="s">
        <v>26</v>
      </c>
      <c r="I35" s="20">
        <v>2012055</v>
      </c>
      <c r="K35" s="19" t="s">
        <v>58</v>
      </c>
    </row>
    <row r="36" spans="1:11" s="19" customFormat="1">
      <c r="A36" s="19" t="s">
        <v>77</v>
      </c>
      <c r="B36" s="19" t="s">
        <v>81</v>
      </c>
      <c r="C36" s="21">
        <v>43282</v>
      </c>
      <c r="D36" s="21">
        <v>43465</v>
      </c>
      <c r="E36" s="19" t="s">
        <v>26</v>
      </c>
      <c r="G36" s="19" t="s">
        <v>26</v>
      </c>
      <c r="I36" s="20">
        <f>251100*1.1</f>
        <v>276210</v>
      </c>
      <c r="K36" s="19" t="s">
        <v>48</v>
      </c>
    </row>
    <row r="37" spans="1:11" s="19" customFormat="1">
      <c r="A37" s="19" t="s">
        <v>18</v>
      </c>
      <c r="B37" s="19" t="s">
        <v>82</v>
      </c>
      <c r="C37" s="21">
        <v>43276</v>
      </c>
      <c r="D37" s="21">
        <v>43644</v>
      </c>
      <c r="E37" s="19" t="s">
        <v>26</v>
      </c>
      <c r="G37" s="19" t="s">
        <v>26</v>
      </c>
      <c r="I37" s="20">
        <f>115552.37*1.1</f>
        <v>127107.607</v>
      </c>
      <c r="K37" s="19" t="s">
        <v>48</v>
      </c>
    </row>
    <row r="38" spans="1:11" s="19" customFormat="1">
      <c r="A38" s="19" t="s">
        <v>83</v>
      </c>
      <c r="B38" s="19" t="s">
        <v>84</v>
      </c>
      <c r="C38" s="21">
        <v>43276</v>
      </c>
      <c r="D38" s="21">
        <v>43645</v>
      </c>
      <c r="E38" s="19" t="s">
        <v>26</v>
      </c>
      <c r="G38" s="19" t="s">
        <v>26</v>
      </c>
      <c r="I38" s="20">
        <f>118070*1.1</f>
        <v>129877.00000000001</v>
      </c>
      <c r="K38" s="19" t="s">
        <v>48</v>
      </c>
    </row>
    <row r="39" spans="1:11" s="19" customFormat="1">
      <c r="A39" s="19" t="s">
        <v>18</v>
      </c>
      <c r="B39" s="19" t="s">
        <v>82</v>
      </c>
      <c r="C39" s="21">
        <v>43276</v>
      </c>
      <c r="D39" s="21">
        <v>43644</v>
      </c>
      <c r="E39" s="19" t="s">
        <v>26</v>
      </c>
      <c r="G39" s="19" t="s">
        <v>26</v>
      </c>
      <c r="I39" s="20">
        <f>139576.08*1.1</f>
        <v>153533.68799999999</v>
      </c>
      <c r="K39" s="19" t="s">
        <v>48</v>
      </c>
    </row>
    <row r="40" spans="1:11" s="19" customFormat="1">
      <c r="A40" s="19" t="s">
        <v>85</v>
      </c>
      <c r="B40" s="19" t="s">
        <v>86</v>
      </c>
      <c r="C40" s="21">
        <v>43276</v>
      </c>
      <c r="D40" s="21">
        <v>43637</v>
      </c>
      <c r="E40" s="19" t="s">
        <v>26</v>
      </c>
      <c r="G40" s="19" t="s">
        <v>26</v>
      </c>
      <c r="I40" s="20">
        <f>178310.4*1.1</f>
        <v>196141.44</v>
      </c>
      <c r="K40" s="19" t="s">
        <v>48</v>
      </c>
    </row>
    <row r="41" spans="1:11" s="19" customFormat="1">
      <c r="A41" s="19" t="s">
        <v>31</v>
      </c>
      <c r="B41" s="19" t="s">
        <v>88</v>
      </c>
      <c r="C41" s="21">
        <v>43252</v>
      </c>
      <c r="D41" s="21">
        <v>44347</v>
      </c>
      <c r="E41" s="19" t="s">
        <v>87</v>
      </c>
      <c r="G41" s="19" t="s">
        <v>26</v>
      </c>
      <c r="I41" s="20">
        <f>487475+(487475*1.04)+(487475*1.04*1.04)</f>
        <v>1521701.96</v>
      </c>
    </row>
    <row r="42" spans="1:11" ht="25.5">
      <c r="A42" s="7" t="s">
        <v>89</v>
      </c>
      <c r="B42" s="22" t="s">
        <v>90</v>
      </c>
      <c r="C42" s="23">
        <v>43301</v>
      </c>
      <c r="D42" s="23">
        <v>43508</v>
      </c>
      <c r="E42" s="7" t="s">
        <v>26</v>
      </c>
      <c r="G42" s="7" t="s">
        <v>91</v>
      </c>
      <c r="I42" s="17">
        <v>129800</v>
      </c>
      <c r="K42" s="7" t="s">
        <v>92</v>
      </c>
    </row>
    <row r="43" spans="1:11" ht="25.5">
      <c r="A43" s="7" t="s">
        <v>93</v>
      </c>
      <c r="B43" s="22" t="s">
        <v>94</v>
      </c>
      <c r="C43" s="23">
        <v>43238</v>
      </c>
      <c r="D43" s="23">
        <v>44377</v>
      </c>
      <c r="E43" s="7" t="s">
        <v>26</v>
      </c>
      <c r="G43" s="7" t="s">
        <v>26</v>
      </c>
      <c r="I43" s="17">
        <v>667806</v>
      </c>
      <c r="K43" s="7" t="s">
        <v>95</v>
      </c>
    </row>
    <row r="44" spans="1:11">
      <c r="A44" s="7" t="s">
        <v>96</v>
      </c>
      <c r="B44" s="7" t="s">
        <v>97</v>
      </c>
      <c r="C44" s="23">
        <v>43363</v>
      </c>
      <c r="D44" s="23">
        <v>43722</v>
      </c>
      <c r="E44" s="7" t="s">
        <v>26</v>
      </c>
      <c r="G44" s="7" t="s">
        <v>26</v>
      </c>
      <c r="I44" s="17">
        <v>285120</v>
      </c>
      <c r="K44" s="7" t="s">
        <v>48</v>
      </c>
    </row>
    <row r="45" spans="1:11">
      <c r="A45" s="7" t="s">
        <v>98</v>
      </c>
      <c r="B45" s="7" t="s">
        <v>99</v>
      </c>
      <c r="C45" s="23">
        <v>43374</v>
      </c>
      <c r="D45" s="23">
        <v>43921</v>
      </c>
      <c r="I45" s="17">
        <v>2734669.3</v>
      </c>
      <c r="K45" s="7" t="s">
        <v>100</v>
      </c>
    </row>
    <row r="46" spans="1:11" ht="15">
      <c r="A46" s="24" t="s">
        <v>101</v>
      </c>
      <c r="B46" s="24" t="s">
        <v>102</v>
      </c>
      <c r="C46" s="23">
        <v>43437</v>
      </c>
      <c r="D46" s="23">
        <v>43644</v>
      </c>
      <c r="I46" s="17">
        <v>178429</v>
      </c>
      <c r="K46" s="24" t="s">
        <v>104</v>
      </c>
    </row>
    <row r="47" spans="1:11" ht="15">
      <c r="A47" s="24" t="s">
        <v>101</v>
      </c>
      <c r="B47" s="24" t="s">
        <v>103</v>
      </c>
      <c r="C47" s="23">
        <v>43451</v>
      </c>
      <c r="D47" s="23">
        <v>43646</v>
      </c>
      <c r="I47" s="17">
        <v>150876</v>
      </c>
      <c r="K47" s="24" t="s">
        <v>105</v>
      </c>
    </row>
    <row r="48" spans="1:11" ht="15">
      <c r="A48" s="24" t="s">
        <v>106</v>
      </c>
      <c r="B48" s="25" t="s">
        <v>107</v>
      </c>
      <c r="C48" s="23">
        <v>43441</v>
      </c>
      <c r="D48" s="23">
        <v>43646</v>
      </c>
      <c r="I48" s="17">
        <v>323881</v>
      </c>
      <c r="K48" s="7" t="s">
        <v>108</v>
      </c>
    </row>
    <row r="49" spans="1:11" ht="15">
      <c r="A49" s="24" t="s">
        <v>109</v>
      </c>
      <c r="B49" s="24" t="s">
        <v>111</v>
      </c>
      <c r="C49" s="23">
        <v>43445</v>
      </c>
      <c r="D49" s="23">
        <v>43644</v>
      </c>
      <c r="I49" s="17">
        <v>125532</v>
      </c>
      <c r="K49" s="7" t="s">
        <v>114</v>
      </c>
    </row>
    <row r="50" spans="1:11" ht="15">
      <c r="A50" s="24" t="s">
        <v>110</v>
      </c>
      <c r="B50" s="24" t="s">
        <v>112</v>
      </c>
      <c r="C50" s="23">
        <v>43451</v>
      </c>
      <c r="D50" s="23">
        <v>43982</v>
      </c>
      <c r="I50" s="17">
        <v>262856</v>
      </c>
      <c r="K50" s="7" t="s">
        <v>115</v>
      </c>
    </row>
    <row r="51" spans="1:11" ht="15">
      <c r="A51" s="24" t="s">
        <v>60</v>
      </c>
      <c r="B51" s="24" t="s">
        <v>113</v>
      </c>
      <c r="C51" s="23">
        <v>43466</v>
      </c>
      <c r="D51" s="23">
        <v>43646</v>
      </c>
      <c r="I51" s="17">
        <v>372801</v>
      </c>
      <c r="K51" s="7" t="s">
        <v>62</v>
      </c>
    </row>
    <row r="52" spans="1:11">
      <c r="A52" s="25" t="s">
        <v>116</v>
      </c>
      <c r="B52" s="25" t="s">
        <v>117</v>
      </c>
      <c r="C52" s="23">
        <v>43472</v>
      </c>
      <c r="D52" s="23">
        <v>43644</v>
      </c>
      <c r="I52" s="17">
        <v>123200</v>
      </c>
      <c r="K52" s="7" t="s">
        <v>114</v>
      </c>
    </row>
    <row r="53" spans="1:11">
      <c r="A53" s="7" t="s">
        <v>64</v>
      </c>
      <c r="B53" s="7" t="s">
        <v>65</v>
      </c>
      <c r="C53" s="23">
        <v>43282</v>
      </c>
      <c r="D53" s="23">
        <v>43465</v>
      </c>
      <c r="I53" s="17">
        <v>3984000</v>
      </c>
      <c r="K53" s="7" t="s">
        <v>66</v>
      </c>
    </row>
  </sheetData>
  <autoFilter ref="A1:M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MurrayMotion CY2018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contracts over 100k (20July2018 edition)</dc:title>
  <dc:creator>AIHW</dc:creator>
  <cp:lastModifiedBy>Evans, Alison</cp:lastModifiedBy>
  <cp:lastPrinted>2018-07-18T04:59:47Z</cp:lastPrinted>
  <dcterms:created xsi:type="dcterms:W3CDTF">2017-07-10T02:01:10Z</dcterms:created>
  <dcterms:modified xsi:type="dcterms:W3CDTF">2019-01-22T01:56:46Z</dcterms:modified>
</cp:coreProperties>
</file>